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кормов и опилок для конюшни\"/>
    </mc:Choice>
  </mc:AlternateContent>
  <xr:revisionPtr revIDLastSave="0" documentId="13_ncr:1_{18A76558-6474-4E20-9719-9125B297F70C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Лист1" sheetId="5" r:id="rId1"/>
  </sheets>
  <definedNames>
    <definedName name="Print_Area" localSheetId="0">Лист1!$B$1:$Y$26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5" l="1"/>
  <c r="G10" i="5" s="1"/>
  <c r="I10" i="5"/>
  <c r="AE10" i="5" s="1"/>
  <c r="AF10" i="5" s="1"/>
  <c r="M10" i="5"/>
  <c r="O10" i="5" s="1"/>
  <c r="Q10" i="5"/>
  <c r="X10" i="5" s="1"/>
  <c r="U10" i="5" s="1"/>
  <c r="W10" i="5" s="1"/>
  <c r="R10" i="5"/>
  <c r="AD10" i="5"/>
  <c r="AG10" i="5"/>
  <c r="AJ10" i="5"/>
  <c r="E11" i="5"/>
  <c r="G11" i="5" s="1"/>
  <c r="I11" i="5"/>
  <c r="M11" i="5"/>
  <c r="Q11" i="5"/>
  <c r="X11" i="5" s="1"/>
  <c r="U11" i="5" s="1"/>
  <c r="W11" i="5" s="1"/>
  <c r="R11" i="5"/>
  <c r="AD11" i="5"/>
  <c r="AG11" i="5"/>
  <c r="AJ11" i="5"/>
  <c r="E12" i="5"/>
  <c r="G12" i="5" s="1"/>
  <c r="I12" i="5"/>
  <c r="M12" i="5"/>
  <c r="Q12" i="5"/>
  <c r="X12" i="5" s="1"/>
  <c r="U12" i="5" s="1"/>
  <c r="W12" i="5" s="1"/>
  <c r="R12" i="5"/>
  <c r="AD12" i="5"/>
  <c r="AG12" i="5"/>
  <c r="AJ12" i="5"/>
  <c r="AB12" i="5" l="1"/>
  <c r="AC12" i="5" s="1"/>
  <c r="AB10" i="5"/>
  <c r="AC10" i="5" s="1"/>
  <c r="AB11" i="5"/>
  <c r="AC11" i="5" s="1"/>
  <c r="K10" i="5"/>
  <c r="K11" i="5"/>
  <c r="AE11" i="5"/>
  <c r="AF11" i="5" s="1"/>
  <c r="K12" i="5"/>
  <c r="AE12" i="5"/>
  <c r="AF12" i="5" s="1"/>
  <c r="O12" i="5"/>
  <c r="AH12" i="5"/>
  <c r="AI12" i="5" s="1"/>
  <c r="O11" i="5"/>
  <c r="AH11" i="5"/>
  <c r="AI11" i="5" s="1"/>
  <c r="AH10" i="5"/>
  <c r="AI10" i="5" s="1"/>
  <c r="M9" i="5" l="1"/>
  <c r="I9" i="5"/>
  <c r="E9" i="5"/>
  <c r="AJ9" i="5" l="1"/>
  <c r="AH9" i="5"/>
  <c r="AG9" i="5"/>
  <c r="AE9" i="5"/>
  <c r="AF9" i="5" s="1"/>
  <c r="AD9" i="5"/>
  <c r="AF13" i="5" l="1"/>
  <c r="AD13" i="5"/>
  <c r="E16" i="5" s="1"/>
  <c r="AG13" i="5"/>
  <c r="I16" i="5" s="1"/>
  <c r="AJ13" i="5"/>
  <c r="M16" i="5" s="1"/>
  <c r="I15" i="5"/>
  <c r="AH13" i="5"/>
  <c r="M13" i="5" s="1"/>
  <c r="AI9" i="5"/>
  <c r="M14" i="5" s="1"/>
  <c r="I14" i="5"/>
  <c r="AE13" i="5"/>
  <c r="I13" i="5" s="1"/>
  <c r="R9" i="5"/>
  <c r="Q9" i="5"/>
  <c r="X9" i="5" s="1"/>
  <c r="O9" i="5"/>
  <c r="K9" i="5"/>
  <c r="M15" i="5" l="1"/>
  <c r="AI13" i="5"/>
  <c r="G9" i="5"/>
  <c r="AB9" i="5"/>
  <c r="AB13" i="5" l="1"/>
  <c r="E13" i="5" s="1"/>
  <c r="AC9" i="5"/>
  <c r="E15" i="5" s="1"/>
  <c r="E14" i="5" l="1"/>
  <c r="AC13" i="5"/>
  <c r="X16" i="5"/>
  <c r="U9" i="5"/>
  <c r="W9" i="5" s="1"/>
  <c r="X15" i="5" l="1"/>
  <c r="X14" i="5"/>
  <c r="X13" i="5"/>
</calcChain>
</file>

<file path=xl/sharedStrings.xml><?xml version="1.0" encoding="utf-8"?>
<sst xmlns="http://schemas.openxmlformats.org/spreadsheetml/2006/main" count="143" uniqueCount="46">
  <si>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</si>
  <si>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</si>
  <si>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</si>
  <si>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</si>
  <si>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</si>
  <si>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</si>
  <si>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</si>
  <si>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</si>
  <si>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</si>
  <si>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</si>
  <si>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</si>
  <si>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</si>
  <si>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</si>
  <si>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</si>
  <si>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</si>
  <si>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</si>
  <si>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</si>
  <si>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</si>
  <si>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</si>
  <si>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</si>
  <si>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</si>
  <si>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</si>
  <si>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</si>
  <si>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</si>
  <si>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</si>
  <si>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</si>
  <si>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</si>
  <si>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</si>
  <si>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</si>
  <si>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</si>
  <si>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</si>
  <si>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</si>
  <si>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шт.</t>
  </si>
  <si>
    <t>6 месяцев</t>
  </si>
  <si>
    <t>Способ определения поставщика (подрядчика, исполнителя) - Запрос предложений</t>
  </si>
  <si>
    <t>кг</t>
  </si>
  <si>
    <t>Овес кормовой</t>
  </si>
  <si>
    <t xml:space="preserve">Сено злаковое </t>
  </si>
  <si>
    <t xml:space="preserve">Отруби пшеничные </t>
  </si>
  <si>
    <t>Опилки в брикетах</t>
  </si>
  <si>
    <r>
      <t xml:space="preserve">Определение начальной (максимальной) цены договора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кормов и опилок для нужд конного комплекса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</si>
  <si>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Ф.И.О. и должность лица, получившего и составившего указанные сведения: Начальник АХО</t>
  </si>
  <si>
    <t>М.А. Савченко</t>
  </si>
  <si>
    <t>Заключение № 19 от "12" декабря  2025 года ООО "ЕЦОЭ", рекаомендуемая экспертной организацией цена договора составляет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</si>
  <si>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1 536 220 (Один миллион пятьсот тридцать шесть тысяч двести двацать) рублей 00 копеек</t>
    </r>
    <r>
      <rPr>
        <b/>
        <sz val="11"/>
        <color indexed="8"/>
        <rFont val="Times New Roman"/>
        <family val="1"/>
        <charset val="204"/>
      </rPr>
      <t>, в т.ч. НДС 20%</t>
    </r>
  </si>
  <si>
    <t>Дата составления                                                                                                                   "17" декабря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</si>
</sst>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2" fillId="6" borderId="6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8"/>
  <sheetViews>
    <sheetView tabSelected="1" topLeftCell="A7" zoomScale="70" zoomScaleNormal="70" zoomScaleSheetLayoutView="100" workbookViewId="0">
      <selection activeCell="C33" sqref="C33"/>
    </sheetView>
  </sheetViews>
  <sheetFormatPr defaultRowHeight="14.2" x14ac:dyDescent="0.3"/>
  <cols>
    <col min="1" max="1" width="6.69921875" style="55" customWidth="1"/>
    <col min="2" max="2" width="36.8984375" style="1" customWidth="1"/>
    <col min="3" max="3" width="23.3984375" style="1" customWidth="1"/>
    <col min="4" max="4" width="16.59765625" style="1" customWidth="1"/>
    <col min="5" max="7" width="12.09765625" style="11" customWidth="1"/>
    <col min="8" max="8" width="12.69921875" style="11" customWidth="1"/>
    <col min="9" max="12" width="12.296875" style="14" customWidth="1"/>
    <col min="13" max="16" width="12.69921875" style="14" customWidth="1"/>
    <col min="17" max="17" width="14.3984375" style="8" customWidth="1"/>
    <col min="18" max="18" width="16.296875" style="1" customWidth="1"/>
    <col min="19" max="19" width="18.69921875" style="21" customWidth="1"/>
    <col min="20" max="23" width="17" style="16" customWidth="1"/>
    <col min="24" max="24" width="20.69921875" style="14" customWidth="1"/>
    <col min="25" max="25" width="21.8984375" customWidth="1"/>
    <col min="26" max="26" width="17.59765625" customWidth="1"/>
    <col min="27" max="27" width="20.296875" customWidth="1"/>
    <col min="28" max="28" width="14.69921875" customWidth="1"/>
    <col min="29" max="29" width="12.09765625" customWidth="1"/>
    <col min="30" max="30" width="15.8984375" customWidth="1"/>
    <col min="31" max="31" width="11.8984375" customWidth="1"/>
    <col min="32" max="32" width="10.69921875" customWidth="1"/>
    <col min="33" max="33" width="13.3984375" customWidth="1"/>
    <col min="34" max="34" width="14.8984375" customWidth="1"/>
    <col min="35" max="35" width="10.59765625" customWidth="1"/>
    <col min="36" max="36" width="13.09765625" customWidth="1"/>
    <col min="251" max="251" width="27.296875" customWidth="1"/>
    <col min="252" max="252" width="24" customWidth="1"/>
    <col min="253" max="253" width="19.296875" customWidth="1"/>
    <col min="254" max="259" width="15" customWidth="1"/>
    <col min="260" max="260" width="16.296875" customWidth="1"/>
    <col min="261" max="261" width="21" customWidth="1"/>
    <col min="262" max="262" width="19.296875" customWidth="1"/>
    <col min="263" max="263" width="21.69921875" customWidth="1"/>
    <col min="264" max="264" width="22" customWidth="1"/>
  </cols>
  <sheetData>
    <row r="1" spans="1:36" ht="48" customHeight="1" x14ac:dyDescent="0.3">
      <c r="B1" s="75" t="s">
        <v>40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 t="s">
        <v>30</v>
      </c>
      <c r="R1" s="75"/>
      <c r="S1" s="75"/>
      <c r="T1" s="38"/>
      <c r="U1" s="38"/>
      <c r="V1" s="75"/>
      <c r="W1" s="75"/>
      <c r="X1" s="75"/>
    </row>
    <row r="2" spans="1:36" ht="18.850000000000001" customHeight="1" x14ac:dyDescent="0.3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107"/>
      <c r="W2" s="107"/>
      <c r="X2" s="107"/>
    </row>
    <row r="3" spans="1:36" ht="36" customHeight="1" x14ac:dyDescent="0.3">
      <c r="B3" s="117"/>
      <c r="C3" s="118"/>
      <c r="D3" s="118"/>
      <c r="E3" s="118"/>
      <c r="F3" s="118"/>
      <c r="G3" s="118"/>
      <c r="H3" s="118"/>
      <c r="I3" s="118"/>
      <c r="J3" s="18"/>
      <c r="K3" s="18"/>
      <c r="L3" s="18"/>
      <c r="M3" s="15"/>
      <c r="N3" s="15"/>
      <c r="O3" s="15"/>
      <c r="P3" s="15"/>
      <c r="Q3" s="111" t="s">
        <v>34</v>
      </c>
      <c r="R3" s="112"/>
      <c r="S3" s="112"/>
      <c r="T3" s="112"/>
      <c r="U3" s="112"/>
      <c r="V3" s="112"/>
      <c r="W3" s="112"/>
      <c r="X3" s="112"/>
    </row>
    <row r="4" spans="1:36" ht="11.35" customHeight="1" x14ac:dyDescent="0.3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" customHeight="1" x14ac:dyDescent="0.3">
      <c r="B5" s="113" t="s">
        <v>11</v>
      </c>
      <c r="C5" s="113" t="s">
        <v>2</v>
      </c>
      <c r="D5" s="113" t="s">
        <v>3</v>
      </c>
      <c r="E5" s="103" t="s">
        <v>4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13" t="s">
        <v>20</v>
      </c>
      <c r="S5" s="108" t="s">
        <v>14</v>
      </c>
      <c r="T5" s="100" t="s">
        <v>10</v>
      </c>
      <c r="U5" s="100" t="s">
        <v>21</v>
      </c>
      <c r="V5" s="100" t="s">
        <v>17</v>
      </c>
      <c r="W5" s="100" t="s">
        <v>22</v>
      </c>
      <c r="X5" s="116" t="s">
        <v>18</v>
      </c>
      <c r="Y5" s="89" t="s">
        <v>19</v>
      </c>
      <c r="Z5" s="89" t="s">
        <v>43</v>
      </c>
    </row>
    <row r="6" spans="1:36" ht="32.35" customHeight="1" x14ac:dyDescent="0.3">
      <c r="B6" s="114"/>
      <c r="C6" s="114"/>
      <c r="D6" s="114"/>
      <c r="E6" s="98" t="s">
        <v>0</v>
      </c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119" t="s">
        <v>31</v>
      </c>
      <c r="R6" s="114"/>
      <c r="S6" s="109"/>
      <c r="T6" s="101"/>
      <c r="U6" s="101"/>
      <c r="V6" s="101"/>
      <c r="W6" s="101"/>
      <c r="X6" s="116"/>
      <c r="Y6" s="90"/>
      <c r="Z6" s="90"/>
    </row>
    <row r="7" spans="1:36" ht="31.5" customHeight="1" x14ac:dyDescent="0.3">
      <c r="B7" s="114"/>
      <c r="C7" s="114"/>
      <c r="D7" s="114"/>
      <c r="E7" s="95" t="s">
        <v>5</v>
      </c>
      <c r="F7" s="96"/>
      <c r="G7" s="96"/>
      <c r="H7" s="97"/>
      <c r="I7" s="95" t="s">
        <v>6</v>
      </c>
      <c r="J7" s="96"/>
      <c r="K7" s="96"/>
      <c r="L7" s="97"/>
      <c r="M7" s="95" t="s">
        <v>7</v>
      </c>
      <c r="N7" s="96"/>
      <c r="O7" s="96"/>
      <c r="P7" s="97"/>
      <c r="Q7" s="120"/>
      <c r="R7" s="114"/>
      <c r="S7" s="109"/>
      <c r="T7" s="101"/>
      <c r="U7" s="101"/>
      <c r="V7" s="101"/>
      <c r="W7" s="101"/>
      <c r="X7" s="116"/>
      <c r="Y7" s="90"/>
      <c r="Z7" s="90"/>
      <c r="AB7" s="88" t="s">
        <v>5</v>
      </c>
      <c r="AC7" s="88"/>
      <c r="AD7" s="88"/>
      <c r="AE7" s="88" t="s">
        <v>6</v>
      </c>
      <c r="AF7" s="88"/>
      <c r="AG7" s="88"/>
      <c r="AH7" s="88" t="s">
        <v>7</v>
      </c>
      <c r="AI7" s="88"/>
      <c r="AJ7" s="88"/>
    </row>
    <row r="8" spans="1:36" ht="58.95" customHeight="1" x14ac:dyDescent="0.3">
      <c r="B8" s="114"/>
      <c r="C8" s="114"/>
      <c r="D8" s="115"/>
      <c r="E8" s="19" t="s">
        <v>21</v>
      </c>
      <c r="F8" s="19" t="s">
        <v>17</v>
      </c>
      <c r="G8" s="59" t="s">
        <v>22</v>
      </c>
      <c r="H8" s="64" t="s">
        <v>23</v>
      </c>
      <c r="I8" s="53" t="s">
        <v>21</v>
      </c>
      <c r="J8" s="53" t="s">
        <v>17</v>
      </c>
      <c r="K8" s="53" t="s">
        <v>22</v>
      </c>
      <c r="L8" s="64" t="s">
        <v>23</v>
      </c>
      <c r="M8" s="53" t="s">
        <v>21</v>
      </c>
      <c r="N8" s="53" t="s">
        <v>17</v>
      </c>
      <c r="O8" s="53" t="s">
        <v>22</v>
      </c>
      <c r="P8" s="64" t="s">
        <v>23</v>
      </c>
      <c r="Q8" s="121"/>
      <c r="R8" s="115"/>
      <c r="S8" s="110"/>
      <c r="T8" s="101"/>
      <c r="U8" s="102"/>
      <c r="V8" s="102"/>
      <c r="W8" s="102"/>
      <c r="X8" s="116"/>
      <c r="Y8" s="91"/>
      <c r="Z8" s="91"/>
      <c r="AB8" s="35" t="s">
        <v>28</v>
      </c>
      <c r="AC8" s="35" t="s">
        <v>29</v>
      </c>
      <c r="AD8" s="35" t="s">
        <v>16</v>
      </c>
      <c r="AE8" s="35" t="s">
        <v>28</v>
      </c>
      <c r="AF8" s="35" t="s">
        <v>29</v>
      </c>
      <c r="AG8" s="35" t="s">
        <v>16</v>
      </c>
      <c r="AH8" s="35" t="s">
        <v>28</v>
      </c>
      <c r="AI8" s="35" t="s">
        <v>29</v>
      </c>
      <c r="AJ8" s="35" t="s">
        <v>16</v>
      </c>
    </row>
    <row r="9" spans="1:36" ht="46.5" customHeight="1" x14ac:dyDescent="0.3">
      <c r="A9" s="55">
        <v>1</v>
      </c>
      <c r="B9" s="68" t="s">
        <v>36</v>
      </c>
      <c r="C9" s="4" t="s">
        <v>12</v>
      </c>
      <c r="D9" s="23" t="s">
        <v>35</v>
      </c>
      <c r="E9" s="10">
        <f>H9/(100+F9)*100</f>
        <v>23.333333333333332</v>
      </c>
      <c r="F9" s="52">
        <v>20</v>
      </c>
      <c r="G9" s="10">
        <f>E9/100*F9</f>
        <v>4.6666666666666661</v>
      </c>
      <c r="H9" s="65">
        <v>28</v>
      </c>
      <c r="I9" s="10">
        <f>L9/(100+J9)*100</f>
        <v>25</v>
      </c>
      <c r="J9" s="52">
        <v>20</v>
      </c>
      <c r="K9" s="10">
        <f>I9/100*J9</f>
        <v>5</v>
      </c>
      <c r="L9" s="65">
        <v>30</v>
      </c>
      <c r="M9" s="10">
        <f>P9/(100+N9)*100</f>
        <v>23.333333333333332</v>
      </c>
      <c r="N9" s="52">
        <v>20</v>
      </c>
      <c r="O9" s="10">
        <f>M9/100*N9</f>
        <v>4.6666666666666661</v>
      </c>
      <c r="P9" s="65">
        <v>28</v>
      </c>
      <c r="Q9" s="54">
        <f>ROUND((H9+L9+P9)/3,2)</f>
        <v>28.67</v>
      </c>
      <c r="R9" s="17">
        <f>MAX(H9,L9,P9)/MIN(H9,L9,P9)*100-100</f>
        <v>7.1428571428571388</v>
      </c>
      <c r="S9" s="61" t="s">
        <v>15</v>
      </c>
      <c r="T9" s="60">
        <v>10000</v>
      </c>
      <c r="U9" s="62">
        <f t="shared" ref="U9" si="0">X9/(100+V9)*100</f>
        <v>238916.66666666666</v>
      </c>
      <c r="V9" s="52">
        <v>20</v>
      </c>
      <c r="W9" s="22">
        <f>U9/100*V9</f>
        <v>47783.333333333328</v>
      </c>
      <c r="X9" s="51">
        <f>ROUND(Q9*$T9,2)</f>
        <v>286700</v>
      </c>
      <c r="Y9" s="10" t="s">
        <v>8</v>
      </c>
      <c r="Z9" s="71">
        <v>25.87</v>
      </c>
      <c r="AB9" s="36">
        <f>E9*T9</f>
        <v>233333.33333333331</v>
      </c>
      <c r="AC9" s="36">
        <f>AB9/100*F9</f>
        <v>46666.666666666657</v>
      </c>
      <c r="AD9" s="36">
        <f>H9*T9</f>
        <v>280000</v>
      </c>
      <c r="AE9" s="36">
        <f>I9*T9</f>
        <v>250000</v>
      </c>
      <c r="AF9" s="36">
        <f>AE9/100*J9</f>
        <v>50000</v>
      </c>
      <c r="AG9" s="36">
        <f>L9*T9</f>
        <v>300000</v>
      </c>
      <c r="AH9" s="36">
        <f>M9*T9</f>
        <v>233333.33333333331</v>
      </c>
      <c r="AI9" s="36">
        <f>AH9/100*N9</f>
        <v>46666.666666666657</v>
      </c>
      <c r="AJ9" s="36">
        <f>P9*T9</f>
        <v>280000</v>
      </c>
    </row>
    <row r="10" spans="1:36" ht="46.5" customHeight="1" x14ac:dyDescent="0.3">
      <c r="A10" s="55">
        <v>2</v>
      </c>
      <c r="B10" s="68" t="s">
        <v>37</v>
      </c>
      <c r="C10" s="4" t="s">
        <v>12</v>
      </c>
      <c r="D10" s="23" t="s">
        <v>35</v>
      </c>
      <c r="E10" s="10">
        <f t="shared" ref="E10:E12" si="1">H10/(100+F10)*100</f>
        <v>20.833333333333336</v>
      </c>
      <c r="F10" s="52">
        <v>20</v>
      </c>
      <c r="G10" s="10">
        <f t="shared" ref="G10:G12" si="2">E10/100*F10</f>
        <v>4.1666666666666679</v>
      </c>
      <c r="H10" s="65">
        <v>25</v>
      </c>
      <c r="I10" s="10">
        <f t="shared" ref="I10:I12" si="3">L10/(100+J10)*100</f>
        <v>20.833333333333336</v>
      </c>
      <c r="J10" s="52">
        <v>20</v>
      </c>
      <c r="K10" s="10">
        <f t="shared" ref="K10:K12" si="4">I10/100*J10</f>
        <v>4.1666666666666679</v>
      </c>
      <c r="L10" s="65">
        <v>25</v>
      </c>
      <c r="M10" s="10">
        <f t="shared" ref="M10:M12" si="5">P10/(100+N10)*100</f>
        <v>16.666666666666664</v>
      </c>
      <c r="N10" s="52">
        <v>20</v>
      </c>
      <c r="O10" s="10">
        <f t="shared" ref="O10:O12" si="6">M10/100*N10</f>
        <v>3.3333333333333326</v>
      </c>
      <c r="P10" s="65">
        <v>20</v>
      </c>
      <c r="Q10" s="54">
        <f t="shared" ref="Q10:Q12" si="7">ROUND((H10+L10+P10)/3,2)</f>
        <v>23.33</v>
      </c>
      <c r="R10" s="17">
        <f t="shared" ref="R10:R12" si="8">MAX(H10,L10,P10)/MIN(H10,L10,P10)*100-100</f>
        <v>25</v>
      </c>
      <c r="S10" s="61" t="s">
        <v>15</v>
      </c>
      <c r="T10" s="60">
        <v>20000</v>
      </c>
      <c r="U10" s="62">
        <f t="shared" ref="U10:U12" si="9">X10/(100+V10)*100</f>
        <v>388833.33333333337</v>
      </c>
      <c r="V10" s="52">
        <v>20</v>
      </c>
      <c r="W10" s="22">
        <f t="shared" ref="W10:W12" si="10">U10/100*V10</f>
        <v>77766.666666666686</v>
      </c>
      <c r="X10" s="51">
        <f t="shared" ref="X10:X12" si="11">ROUND(Q10*$T10,2)</f>
        <v>466600</v>
      </c>
      <c r="Y10" s="10" t="s">
        <v>8</v>
      </c>
      <c r="Z10" s="71">
        <v>23.33</v>
      </c>
      <c r="AB10" s="36">
        <f t="shared" ref="AB10:AB12" si="12">E10*T10</f>
        <v>416666.66666666669</v>
      </c>
      <c r="AC10" s="36">
        <f t="shared" ref="AC10:AC12" si="13">AB10/100*F10</f>
        <v>83333.333333333343</v>
      </c>
      <c r="AD10" s="36">
        <f t="shared" ref="AD10:AD12" si="14">H10*T10</f>
        <v>500000</v>
      </c>
      <c r="AE10" s="36">
        <f t="shared" ref="AE10:AE12" si="15">I10*T10</f>
        <v>416666.66666666669</v>
      </c>
      <c r="AF10" s="36">
        <f t="shared" ref="AF10:AF12" si="16">AE10/100*J10</f>
        <v>83333.333333333343</v>
      </c>
      <c r="AG10" s="36">
        <f t="shared" ref="AG10:AG12" si="17">L10*T10</f>
        <v>500000</v>
      </c>
      <c r="AH10" s="36">
        <f t="shared" ref="AH10:AH12" si="18">M10*T10</f>
        <v>333333.33333333331</v>
      </c>
      <c r="AI10" s="36">
        <f t="shared" ref="AI10:AI12" si="19">AH10/100*N10</f>
        <v>66666.666666666657</v>
      </c>
      <c r="AJ10" s="36">
        <f t="shared" ref="AJ10:AJ12" si="20">P10*T10</f>
        <v>400000</v>
      </c>
    </row>
    <row r="11" spans="1:36" ht="46.5" customHeight="1" x14ac:dyDescent="0.3">
      <c r="A11" s="55">
        <v>3</v>
      </c>
      <c r="B11" s="68" t="s">
        <v>38</v>
      </c>
      <c r="C11" s="4" t="s">
        <v>12</v>
      </c>
      <c r="D11" s="23" t="s">
        <v>35</v>
      </c>
      <c r="E11" s="10">
        <f t="shared" si="1"/>
        <v>29.166666666666668</v>
      </c>
      <c r="F11" s="52">
        <v>20</v>
      </c>
      <c r="G11" s="10">
        <f t="shared" si="2"/>
        <v>5.8333333333333339</v>
      </c>
      <c r="H11" s="65">
        <v>35</v>
      </c>
      <c r="I11" s="10">
        <f t="shared" si="3"/>
        <v>29.166666666666668</v>
      </c>
      <c r="J11" s="52">
        <v>20</v>
      </c>
      <c r="K11" s="10">
        <f t="shared" si="4"/>
        <v>5.8333333333333339</v>
      </c>
      <c r="L11" s="65">
        <v>35</v>
      </c>
      <c r="M11" s="10">
        <f t="shared" si="5"/>
        <v>25</v>
      </c>
      <c r="N11" s="52">
        <v>20</v>
      </c>
      <c r="O11" s="10">
        <f t="shared" si="6"/>
        <v>5</v>
      </c>
      <c r="P11" s="65">
        <v>30</v>
      </c>
      <c r="Q11" s="54">
        <f t="shared" si="7"/>
        <v>33.33</v>
      </c>
      <c r="R11" s="17">
        <f t="shared" si="8"/>
        <v>16.666666666666671</v>
      </c>
      <c r="S11" s="61" t="s">
        <v>15</v>
      </c>
      <c r="T11" s="60">
        <v>3000</v>
      </c>
      <c r="U11" s="62">
        <f t="shared" si="9"/>
        <v>83325</v>
      </c>
      <c r="V11" s="52">
        <v>20</v>
      </c>
      <c r="W11" s="22">
        <f t="shared" si="10"/>
        <v>16665</v>
      </c>
      <c r="X11" s="51">
        <f t="shared" si="11"/>
        <v>99990</v>
      </c>
      <c r="Y11" s="10" t="s">
        <v>8</v>
      </c>
      <c r="Z11" s="71">
        <v>23.64</v>
      </c>
      <c r="AB11" s="36">
        <f t="shared" si="12"/>
        <v>87500</v>
      </c>
      <c r="AC11" s="36">
        <f t="shared" si="13"/>
        <v>17500</v>
      </c>
      <c r="AD11" s="36">
        <f t="shared" si="14"/>
        <v>105000</v>
      </c>
      <c r="AE11" s="36">
        <f t="shared" si="15"/>
        <v>87500</v>
      </c>
      <c r="AF11" s="36">
        <f t="shared" si="16"/>
        <v>17500</v>
      </c>
      <c r="AG11" s="36">
        <f t="shared" si="17"/>
        <v>105000</v>
      </c>
      <c r="AH11" s="36">
        <f t="shared" si="18"/>
        <v>75000</v>
      </c>
      <c r="AI11" s="36">
        <f t="shared" si="19"/>
        <v>15000</v>
      </c>
      <c r="AJ11" s="36">
        <f t="shared" si="20"/>
        <v>90000</v>
      </c>
    </row>
    <row r="12" spans="1:36" ht="46.5" customHeight="1" x14ac:dyDescent="0.3">
      <c r="A12" s="55">
        <v>4</v>
      </c>
      <c r="B12" s="68" t="s">
        <v>39</v>
      </c>
      <c r="C12" s="4" t="s">
        <v>12</v>
      </c>
      <c r="D12" s="23" t="s">
        <v>32</v>
      </c>
      <c r="E12" s="10">
        <f t="shared" si="1"/>
        <v>333.33333333333337</v>
      </c>
      <c r="F12" s="52">
        <v>20</v>
      </c>
      <c r="G12" s="10">
        <f t="shared" si="2"/>
        <v>66.666666666666686</v>
      </c>
      <c r="H12" s="65">
        <v>400</v>
      </c>
      <c r="I12" s="10">
        <f t="shared" si="3"/>
        <v>416.66666666666669</v>
      </c>
      <c r="J12" s="52">
        <v>20</v>
      </c>
      <c r="K12" s="10">
        <f t="shared" si="4"/>
        <v>83.333333333333343</v>
      </c>
      <c r="L12" s="65">
        <v>500</v>
      </c>
      <c r="M12" s="10">
        <f t="shared" si="5"/>
        <v>308.33333333333337</v>
      </c>
      <c r="N12" s="52">
        <v>20</v>
      </c>
      <c r="O12" s="10">
        <f t="shared" si="6"/>
        <v>61.666666666666679</v>
      </c>
      <c r="P12" s="65">
        <v>370</v>
      </c>
      <c r="Q12" s="54">
        <f t="shared" si="7"/>
        <v>423.33</v>
      </c>
      <c r="R12" s="17">
        <f t="shared" si="8"/>
        <v>35.13513513513513</v>
      </c>
      <c r="S12" s="61" t="s">
        <v>15</v>
      </c>
      <c r="T12" s="60">
        <v>2000</v>
      </c>
      <c r="U12" s="62">
        <f t="shared" si="9"/>
        <v>705550</v>
      </c>
      <c r="V12" s="52">
        <v>20</v>
      </c>
      <c r="W12" s="22">
        <f t="shared" si="10"/>
        <v>141110</v>
      </c>
      <c r="X12" s="51">
        <f t="shared" si="11"/>
        <v>846660</v>
      </c>
      <c r="Y12" s="10" t="s">
        <v>8</v>
      </c>
      <c r="Z12" s="71">
        <v>370</v>
      </c>
      <c r="AB12" s="36">
        <f t="shared" si="12"/>
        <v>666666.66666666674</v>
      </c>
      <c r="AC12" s="36">
        <f t="shared" si="13"/>
        <v>133333.33333333337</v>
      </c>
      <c r="AD12" s="36">
        <f t="shared" si="14"/>
        <v>800000</v>
      </c>
      <c r="AE12" s="36">
        <f t="shared" si="15"/>
        <v>833333.33333333337</v>
      </c>
      <c r="AF12" s="36">
        <f t="shared" si="16"/>
        <v>166666.66666666669</v>
      </c>
      <c r="AG12" s="36">
        <f t="shared" si="17"/>
        <v>1000000</v>
      </c>
      <c r="AH12" s="36">
        <f t="shared" si="18"/>
        <v>616666.66666666674</v>
      </c>
      <c r="AI12" s="36">
        <f t="shared" si="19"/>
        <v>123333.33333333336</v>
      </c>
      <c r="AJ12" s="36">
        <f t="shared" si="20"/>
        <v>740000</v>
      </c>
    </row>
    <row r="13" spans="1:36" ht="78" customHeight="1" x14ac:dyDescent="0.3">
      <c r="B13" s="66" t="s">
        <v>25</v>
      </c>
      <c r="C13" s="67" t="s">
        <v>8</v>
      </c>
      <c r="D13" s="4" t="s">
        <v>8</v>
      </c>
      <c r="E13" s="80">
        <f>AB13</f>
        <v>1404166.6666666667</v>
      </c>
      <c r="F13" s="81"/>
      <c r="G13" s="92"/>
      <c r="H13" s="93"/>
      <c r="I13" s="94">
        <f>AE13</f>
        <v>1587500</v>
      </c>
      <c r="J13" s="92"/>
      <c r="K13" s="92"/>
      <c r="L13" s="93"/>
      <c r="M13" s="94">
        <f>AH13</f>
        <v>1258333.3333333335</v>
      </c>
      <c r="N13" s="92"/>
      <c r="O13" s="92"/>
      <c r="P13" s="93"/>
      <c r="Q13" s="5" t="s">
        <v>8</v>
      </c>
      <c r="R13" s="5" t="s">
        <v>8</v>
      </c>
      <c r="S13" s="5" t="s">
        <v>8</v>
      </c>
      <c r="T13" s="63" t="s">
        <v>8</v>
      </c>
      <c r="U13" s="5" t="s">
        <v>8</v>
      </c>
      <c r="V13" s="5" t="s">
        <v>8</v>
      </c>
      <c r="W13" s="5" t="s">
        <v>8</v>
      </c>
      <c r="X13" s="37">
        <f>SUM(U9:U12)</f>
        <v>1416625</v>
      </c>
      <c r="Y13" s="10" t="s">
        <v>8</v>
      </c>
      <c r="Z13" s="72">
        <v>1280183.33</v>
      </c>
      <c r="AB13" s="36">
        <f t="shared" ref="AB13:AJ13" si="21">SUM(AB9:AB12)</f>
        <v>1404166.6666666667</v>
      </c>
      <c r="AC13" s="36">
        <f t="shared" si="21"/>
        <v>280833.33333333337</v>
      </c>
      <c r="AD13" s="50">
        <f t="shared" si="21"/>
        <v>1685000</v>
      </c>
      <c r="AE13" s="35">
        <f t="shared" si="21"/>
        <v>1587500</v>
      </c>
      <c r="AF13" s="36">
        <f t="shared" si="21"/>
        <v>317500</v>
      </c>
      <c r="AG13" s="50">
        <f t="shared" si="21"/>
        <v>1905000</v>
      </c>
      <c r="AH13" s="36">
        <f t="shared" si="21"/>
        <v>1258333.3333333335</v>
      </c>
      <c r="AI13" s="36">
        <f t="shared" si="21"/>
        <v>251666.66666666669</v>
      </c>
      <c r="AJ13" s="50">
        <f t="shared" si="21"/>
        <v>1510000</v>
      </c>
    </row>
    <row r="14" spans="1:36" ht="33.85" customHeight="1" x14ac:dyDescent="0.3">
      <c r="B14" s="24" t="s">
        <v>24</v>
      </c>
      <c r="C14" s="4" t="s">
        <v>8</v>
      </c>
      <c r="D14" s="4" t="s">
        <v>8</v>
      </c>
      <c r="E14" s="80">
        <f>SUMIF(F9:F12,10,AC9:AC12)</f>
        <v>0</v>
      </c>
      <c r="F14" s="81"/>
      <c r="G14" s="81"/>
      <c r="H14" s="82"/>
      <c r="I14" s="80">
        <f>SUMIF(J9:J12,10,AF9:AF12)</f>
        <v>0</v>
      </c>
      <c r="J14" s="81"/>
      <c r="K14" s="81"/>
      <c r="L14" s="82"/>
      <c r="M14" s="80">
        <f>SUMIF(N9:N12,10,AI9:AI12)</f>
        <v>0</v>
      </c>
      <c r="N14" s="81"/>
      <c r="O14" s="81"/>
      <c r="P14" s="82"/>
      <c r="Q14" s="5" t="s">
        <v>8</v>
      </c>
      <c r="R14" s="5" t="s">
        <v>8</v>
      </c>
      <c r="S14" s="5" t="s">
        <v>8</v>
      </c>
      <c r="T14" s="5" t="s">
        <v>8</v>
      </c>
      <c r="U14" s="5" t="s">
        <v>8</v>
      </c>
      <c r="V14" s="5" t="s">
        <v>8</v>
      </c>
      <c r="W14" s="5" t="s">
        <v>8</v>
      </c>
      <c r="X14" s="37">
        <f>SUMIF(V9:V12,10,W9:W12)</f>
        <v>0</v>
      </c>
      <c r="Y14" s="10" t="s">
        <v>8</v>
      </c>
      <c r="Z14" s="37">
        <v>0</v>
      </c>
    </row>
    <row r="15" spans="1:36" ht="33.85" customHeight="1" x14ac:dyDescent="0.3">
      <c r="B15" s="24" t="s">
        <v>26</v>
      </c>
      <c r="C15" s="4" t="s">
        <v>8</v>
      </c>
      <c r="D15" s="4" t="s">
        <v>8</v>
      </c>
      <c r="E15" s="80">
        <f>SUMIF(F9:F12,20,AC9:AC12)</f>
        <v>280833.33333333337</v>
      </c>
      <c r="F15" s="81"/>
      <c r="G15" s="81"/>
      <c r="H15" s="82"/>
      <c r="I15" s="80">
        <f>SUMIF(J9:J12,20,AF9:AF12)</f>
        <v>317500</v>
      </c>
      <c r="J15" s="81"/>
      <c r="K15" s="81"/>
      <c r="L15" s="82"/>
      <c r="M15" s="80">
        <f>SUMIF(N9:N12,20,AI9:AI12)</f>
        <v>251666.66666666669</v>
      </c>
      <c r="N15" s="81"/>
      <c r="O15" s="81"/>
      <c r="P15" s="82"/>
      <c r="Q15" s="5" t="s">
        <v>8</v>
      </c>
      <c r="R15" s="5" t="s">
        <v>8</v>
      </c>
      <c r="S15" s="5" t="s">
        <v>8</v>
      </c>
      <c r="T15" s="5" t="s">
        <v>8</v>
      </c>
      <c r="U15" s="5" t="s">
        <v>8</v>
      </c>
      <c r="V15" s="5" t="s">
        <v>8</v>
      </c>
      <c r="W15" s="5" t="s">
        <v>8</v>
      </c>
      <c r="X15" s="37">
        <f>SUMIF(V9:V12,20,W9:W12)</f>
        <v>283325</v>
      </c>
      <c r="Y15" s="10" t="s">
        <v>8</v>
      </c>
      <c r="Z15" s="37">
        <v>256036.87</v>
      </c>
    </row>
    <row r="16" spans="1:36" ht="89.35" customHeight="1" x14ac:dyDescent="0.3">
      <c r="B16" s="25" t="s">
        <v>27</v>
      </c>
      <c r="C16" s="4" t="s">
        <v>8</v>
      </c>
      <c r="D16" s="4" t="s">
        <v>8</v>
      </c>
      <c r="E16" s="80">
        <f>AD13</f>
        <v>1685000</v>
      </c>
      <c r="F16" s="81"/>
      <c r="G16" s="81"/>
      <c r="H16" s="82"/>
      <c r="I16" s="80">
        <f>AG13</f>
        <v>1905000</v>
      </c>
      <c r="J16" s="81"/>
      <c r="K16" s="81"/>
      <c r="L16" s="82"/>
      <c r="M16" s="80">
        <f>AJ13</f>
        <v>1510000</v>
      </c>
      <c r="N16" s="81"/>
      <c r="O16" s="81"/>
      <c r="P16" s="82"/>
      <c r="Q16" s="5" t="s">
        <v>8</v>
      </c>
      <c r="R16" s="5" t="s">
        <v>8</v>
      </c>
      <c r="S16" s="5" t="s">
        <v>8</v>
      </c>
      <c r="T16" s="5" t="s">
        <v>8</v>
      </c>
      <c r="U16" s="5" t="s">
        <v>8</v>
      </c>
      <c r="V16" s="5" t="s">
        <v>8</v>
      </c>
      <c r="W16" s="5" t="s">
        <v>8</v>
      </c>
      <c r="X16" s="34">
        <f>SUM(X9:X12)</f>
        <v>1699950</v>
      </c>
      <c r="Y16" s="10" t="s">
        <v>8</v>
      </c>
      <c r="Z16" s="70">
        <v>1536220</v>
      </c>
    </row>
    <row r="17" spans="1:26" ht="28.4" x14ac:dyDescent="0.3">
      <c r="B17" s="25" t="s">
        <v>9</v>
      </c>
      <c r="C17" s="4" t="s">
        <v>8</v>
      </c>
      <c r="D17" s="4" t="s">
        <v>8</v>
      </c>
      <c r="E17" s="104">
        <v>45981</v>
      </c>
      <c r="F17" s="105"/>
      <c r="G17" s="105"/>
      <c r="H17" s="106"/>
      <c r="I17" s="104">
        <v>45981</v>
      </c>
      <c r="J17" s="105"/>
      <c r="K17" s="105"/>
      <c r="L17" s="106"/>
      <c r="M17" s="104">
        <v>45981</v>
      </c>
      <c r="N17" s="105"/>
      <c r="O17" s="105"/>
      <c r="P17" s="106"/>
      <c r="Q17" s="5" t="s">
        <v>8</v>
      </c>
      <c r="R17" s="5" t="s">
        <v>8</v>
      </c>
      <c r="S17" s="5" t="s">
        <v>8</v>
      </c>
      <c r="T17" s="5" t="s">
        <v>8</v>
      </c>
      <c r="U17" s="5" t="s">
        <v>8</v>
      </c>
      <c r="V17" s="5" t="s">
        <v>8</v>
      </c>
      <c r="W17" s="5" t="s">
        <v>8</v>
      </c>
      <c r="X17" s="10" t="s">
        <v>8</v>
      </c>
      <c r="Y17" s="10" t="s">
        <v>8</v>
      </c>
      <c r="Z17" s="69" t="s">
        <v>8</v>
      </c>
    </row>
    <row r="18" spans="1:26" x14ac:dyDescent="0.3">
      <c r="B18" s="25" t="s">
        <v>1</v>
      </c>
      <c r="C18" s="4" t="s">
        <v>8</v>
      </c>
      <c r="D18" s="4" t="s">
        <v>8</v>
      </c>
      <c r="E18" s="85" t="s">
        <v>33</v>
      </c>
      <c r="F18" s="86"/>
      <c r="G18" s="86"/>
      <c r="H18" s="87"/>
      <c r="I18" s="85" t="s">
        <v>33</v>
      </c>
      <c r="J18" s="86"/>
      <c r="K18" s="86"/>
      <c r="L18" s="87"/>
      <c r="M18" s="85" t="s">
        <v>33</v>
      </c>
      <c r="N18" s="86"/>
      <c r="O18" s="86"/>
      <c r="P18" s="87"/>
      <c r="Q18" s="5" t="s">
        <v>8</v>
      </c>
      <c r="R18" s="5" t="s">
        <v>8</v>
      </c>
      <c r="S18" s="5" t="s">
        <v>8</v>
      </c>
      <c r="T18" s="5" t="s">
        <v>8</v>
      </c>
      <c r="U18" s="5" t="s">
        <v>8</v>
      </c>
      <c r="V18" s="5" t="s">
        <v>8</v>
      </c>
      <c r="W18" s="5" t="s">
        <v>8</v>
      </c>
      <c r="X18" s="10" t="s">
        <v>8</v>
      </c>
      <c r="Y18" s="10" t="s">
        <v>8</v>
      </c>
      <c r="Z18" s="69" t="s">
        <v>8</v>
      </c>
    </row>
    <row r="19" spans="1:26" ht="21.85" hidden="1" customHeight="1" x14ac:dyDescent="0.3"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Z19" s="37"/>
    </row>
    <row r="20" spans="1:26" ht="15" customHeight="1" x14ac:dyDescent="0.3">
      <c r="B20" s="73" t="s">
        <v>44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84"/>
      <c r="U20" s="84"/>
      <c r="V20" s="84"/>
      <c r="W20" s="84"/>
      <c r="X20" s="84"/>
      <c r="Z20" s="37"/>
    </row>
    <row r="21" spans="1:26" x14ac:dyDescent="0.3"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84"/>
      <c r="U21" s="84"/>
      <c r="V21" s="84"/>
      <c r="W21" s="84"/>
      <c r="X21" s="84"/>
    </row>
    <row r="22" spans="1:26" x14ac:dyDescent="0.3"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57"/>
      <c r="S22" s="57"/>
      <c r="T22" s="58"/>
      <c r="U22" s="58"/>
      <c r="V22" s="58"/>
      <c r="W22" s="58"/>
      <c r="X22" s="58"/>
    </row>
    <row r="24" spans="1:26" x14ac:dyDescent="0.3">
      <c r="B24" s="77" t="s">
        <v>41</v>
      </c>
      <c r="C24" s="77"/>
      <c r="D24" s="77"/>
      <c r="E24" s="45"/>
      <c r="F24" s="47"/>
      <c r="G24" s="47"/>
      <c r="H24" s="44"/>
      <c r="I24" s="13"/>
      <c r="J24" s="13"/>
      <c r="K24" s="13"/>
      <c r="L24" s="13"/>
      <c r="M24" s="13"/>
      <c r="N24" s="13"/>
      <c r="O24" s="13"/>
      <c r="P24" s="13"/>
      <c r="Q24" s="7"/>
      <c r="R24" s="6"/>
    </row>
    <row r="25" spans="1:26" s="26" customFormat="1" ht="27.85" customHeight="1" x14ac:dyDescent="0.4">
      <c r="A25" s="56"/>
      <c r="B25" s="78"/>
      <c r="C25" s="78"/>
      <c r="D25" s="78"/>
      <c r="E25" s="46"/>
      <c r="F25" s="48"/>
      <c r="G25" s="49" t="s">
        <v>42</v>
      </c>
      <c r="H25" s="42"/>
      <c r="I25" s="27"/>
      <c r="J25" s="27"/>
      <c r="K25" s="27"/>
      <c r="L25" s="27"/>
      <c r="M25" s="27"/>
      <c r="N25" s="27"/>
      <c r="O25" s="27"/>
      <c r="P25" s="27"/>
      <c r="Q25" s="28"/>
      <c r="R25" s="29"/>
      <c r="S25" s="30"/>
      <c r="T25" s="31"/>
      <c r="U25" s="31"/>
      <c r="V25" s="31"/>
      <c r="W25" s="31"/>
      <c r="X25" s="32"/>
    </row>
    <row r="26" spans="1:26" s="26" customFormat="1" ht="19.5" customHeight="1" x14ac:dyDescent="0.4">
      <c r="A26" s="56"/>
      <c r="B26" s="41"/>
      <c r="C26" s="41"/>
      <c r="D26" s="41"/>
      <c r="E26" s="45"/>
      <c r="F26" s="79" t="s">
        <v>13</v>
      </c>
      <c r="G26" s="79"/>
      <c r="H26" s="79"/>
      <c r="I26" s="33"/>
      <c r="J26" s="33"/>
      <c r="K26" s="33"/>
      <c r="L26" s="33"/>
      <c r="M26" s="39"/>
      <c r="N26" s="39"/>
      <c r="O26" s="39"/>
      <c r="P26" s="39"/>
      <c r="Q26" s="39"/>
      <c r="R26" s="29"/>
      <c r="S26" s="30"/>
      <c r="T26" s="31"/>
      <c r="U26" s="31"/>
      <c r="V26" s="31"/>
      <c r="W26" s="31"/>
      <c r="X26" s="32"/>
    </row>
    <row r="27" spans="1:26" s="26" customFormat="1" ht="22.4" customHeight="1" x14ac:dyDescent="0.4">
      <c r="A27" s="56"/>
      <c r="B27" s="76" t="s">
        <v>45</v>
      </c>
      <c r="C27" s="76"/>
      <c r="D27" s="76"/>
      <c r="E27" s="76"/>
      <c r="F27" s="76"/>
      <c r="G27" s="76"/>
      <c r="H27" s="76"/>
      <c r="I27" s="40"/>
      <c r="J27" s="40"/>
      <c r="K27" s="40"/>
      <c r="L27" s="40"/>
      <c r="M27" s="40"/>
      <c r="N27" s="40"/>
      <c r="O27" s="40"/>
      <c r="P27" s="40"/>
      <c r="Q27" s="40"/>
      <c r="R27" s="29"/>
      <c r="S27" s="30"/>
      <c r="T27" s="31"/>
      <c r="U27" s="31"/>
      <c r="V27" s="31"/>
      <c r="W27" s="31"/>
      <c r="X27" s="32"/>
    </row>
    <row r="28" spans="1:26" ht="4.5" customHeight="1" x14ac:dyDescent="0.3">
      <c r="B28" s="43"/>
      <c r="C28" s="43"/>
      <c r="D28" s="43"/>
      <c r="E28" s="45"/>
      <c r="F28" s="47"/>
      <c r="G28" s="47"/>
      <c r="H28" s="44"/>
    </row>
  </sheetData>
  <mergeCells count="51">
    <mergeCell ref="E16:H16"/>
    <mergeCell ref="I16:L16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17:L17"/>
    <mergeCell ref="I18:L18"/>
    <mergeCell ref="M17:P17"/>
    <mergeCell ref="M18:P18"/>
    <mergeCell ref="E17:H17"/>
    <mergeCell ref="AB7:AD7"/>
    <mergeCell ref="AE7:AG7"/>
    <mergeCell ref="AH7:AJ7"/>
    <mergeCell ref="Y5:Y8"/>
    <mergeCell ref="E13:H13"/>
    <mergeCell ref="I13:L13"/>
    <mergeCell ref="M13:P13"/>
    <mergeCell ref="I7:L7"/>
    <mergeCell ref="E6:P6"/>
    <mergeCell ref="M7:P7"/>
    <mergeCell ref="U5:U8"/>
    <mergeCell ref="V5:V8"/>
    <mergeCell ref="E5:Q5"/>
    <mergeCell ref="Z5:Z8"/>
    <mergeCell ref="B22:Q22"/>
    <mergeCell ref="B1:P1"/>
    <mergeCell ref="Q1:S1"/>
    <mergeCell ref="B27:H27"/>
    <mergeCell ref="B24:D25"/>
    <mergeCell ref="F26:H26"/>
    <mergeCell ref="E14:H14"/>
    <mergeCell ref="E15:H15"/>
    <mergeCell ref="I14:L14"/>
    <mergeCell ref="I15:L15"/>
    <mergeCell ref="M14:P14"/>
    <mergeCell ref="M15:P15"/>
    <mergeCell ref="M16:P16"/>
    <mergeCell ref="B19:X19"/>
    <mergeCell ref="B20:X21"/>
    <mergeCell ref="E18:H18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 Головастов</cp:lastModifiedBy>
  <cp:lastPrinted>2020-07-27T06:44:16Z</cp:lastPrinted>
  <dcterms:created xsi:type="dcterms:W3CDTF">2015-09-25T07:45:36Z</dcterms:created>
  <dcterms:modified xsi:type="dcterms:W3CDTF">2025-12-17T13:16:08Z</dcterms:modified>
</cp:coreProperties>
</file>